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160" windowHeight="9888" activeTab="0"/>
  </bookViews>
  <sheets>
    <sheet name="Identification" sheetId="1" r:id="rId1"/>
    <sheet name="Notation" sheetId="2" r:id="rId2"/>
  </sheets>
  <externalReferences>
    <externalReference r:id="rId5"/>
  </externalReferences>
  <definedNames>
    <definedName name="_xlnm.Print_Area" localSheetId="0">'Identification'!$A$1:$F$20</definedName>
    <definedName name="_xlnm.Print_Area" localSheetId="1">'Notation'!$A$1:$H$49</definedName>
  </definedNames>
  <calcPr fullCalcOnLoad="1"/>
</workbook>
</file>

<file path=xl/sharedStrings.xml><?xml version="1.0" encoding="utf-8"?>
<sst xmlns="http://schemas.openxmlformats.org/spreadsheetml/2006/main" count="74" uniqueCount="71">
  <si>
    <t>Établissement :</t>
  </si>
  <si>
    <t>Epreuve :</t>
  </si>
  <si>
    <t>Diplôme :</t>
  </si>
  <si>
    <t>Nom du candidat :</t>
  </si>
  <si>
    <t>Prénom du candidat :</t>
  </si>
  <si>
    <t>Date de l'évaluation :</t>
  </si>
  <si>
    <t>Lieu de l'évaluation (entreprise ou centre de formation) :</t>
  </si>
  <si>
    <t xml:space="preserve">Session : </t>
  </si>
  <si>
    <r>
      <t xml:space="preserve">Données fournies au candidat </t>
    </r>
    <r>
      <rPr>
        <sz val="10"/>
        <rFont val="Arial"/>
        <family val="2"/>
      </rPr>
      <t>(cocher les données fournies)</t>
    </r>
  </si>
  <si>
    <t>Identifications</t>
  </si>
  <si>
    <r>
      <t xml:space="preserve">Travail demandé </t>
    </r>
    <r>
      <rPr>
        <sz val="10"/>
        <rFont val="Arial Narrow"/>
        <family val="2"/>
      </rPr>
      <t>(Repérer les tâches demandées, ce sont celles qui correspondent à l’unité dans le référentiel de certification, à l’exclusion de toute autre)</t>
    </r>
  </si>
  <si>
    <r>
      <t xml:space="preserve">Description sommaire du travail demandé </t>
    </r>
    <r>
      <rPr>
        <sz val="10"/>
        <rFont val="Arial"/>
        <family val="2"/>
      </rPr>
      <t>(le sujet complet doit être joint à cette fiche)</t>
    </r>
    <r>
      <rPr>
        <b/>
        <sz val="10"/>
        <rFont val="Arial"/>
        <family val="2"/>
      </rPr>
      <t xml:space="preserve"> :</t>
    </r>
  </si>
  <si>
    <t>Cocher les cases correspondantes aux données fournies et aux tâches demandées</t>
  </si>
  <si>
    <t>Date</t>
  </si>
  <si>
    <r>
      <t xml:space="preserve">Consulter le référentiel des activités professionnelles pour obtenir le </t>
    </r>
    <r>
      <rPr>
        <b/>
        <i/>
        <sz val="10"/>
        <color indexed="10"/>
        <rFont val="Arial"/>
        <family val="2"/>
      </rPr>
      <t xml:space="preserve">détail des tâches </t>
    </r>
    <r>
      <rPr>
        <i/>
        <sz val="10"/>
        <color indexed="10"/>
        <rFont val="Arial"/>
        <family val="2"/>
      </rPr>
      <t xml:space="preserve">et leurs </t>
    </r>
    <r>
      <rPr>
        <b/>
        <i/>
        <sz val="10"/>
        <color indexed="10"/>
        <rFont val="Arial"/>
        <family val="2"/>
      </rPr>
      <t>correspondances avec les compétences</t>
    </r>
  </si>
  <si>
    <t>Connaître et maîtriser son véhicule</t>
  </si>
  <si>
    <t>Savoir s'installer et assurer la sécurité à bord</t>
  </si>
  <si>
    <t>Connaître et utiliser les commandes</t>
  </si>
  <si>
    <t>Appréhender la route</t>
  </si>
  <si>
    <t>Prendre l'information</t>
  </si>
  <si>
    <t>Adapter son allure aux circonstances</t>
  </si>
  <si>
    <t>Appliquer la réglementation</t>
  </si>
  <si>
    <t>Partager la route avec les autres usagers</t>
  </si>
  <si>
    <t>Communiquer avec les autres usagers</t>
  </si>
  <si>
    <t>Partager la chaussée</t>
  </si>
  <si>
    <t>Maintenir les espaces de sécurité</t>
  </si>
  <si>
    <t>Autonomie / conscience du risque</t>
  </si>
  <si>
    <t>Analyse des situations</t>
  </si>
  <si>
    <t>Adaptation aux situations</t>
  </si>
  <si>
    <t>Conduite autonome</t>
  </si>
  <si>
    <t>Courtoisie</t>
  </si>
  <si>
    <t>Examen non mené à son terme</t>
  </si>
  <si>
    <t xml:space="preserve"> /20</t>
  </si>
  <si>
    <t>Appréciation globale:</t>
  </si>
  <si>
    <t>Noms des correcteurs et Signatures</t>
  </si>
  <si>
    <t>Sous-totaux (Fiche de recueil)</t>
  </si>
  <si>
    <t>Total général (Fiche de recueil: en points)</t>
  </si>
  <si>
    <t>Conduite économique et respectueuse de l'environnement</t>
  </si>
  <si>
    <t>Note coéfficientée proposée au jury:</t>
  </si>
  <si>
    <t>sous totaux permis</t>
  </si>
  <si>
    <t>note sur 18</t>
  </si>
  <si>
    <t>si bonus &lt;2: non valide</t>
  </si>
  <si>
    <t>si bonus&lt;1: non valide</t>
  </si>
  <si>
    <t>explication: à effacer après validation</t>
  </si>
  <si>
    <r>
      <t xml:space="preserve">Bilan des compétences                                                                                   </t>
    </r>
    <r>
      <rPr>
        <sz val="10"/>
        <rFont val="Arial"/>
        <family val="2"/>
      </rPr>
      <t>évaluation</t>
    </r>
  </si>
  <si>
    <r>
      <t>Si le candidat a mené l'examen à son terme,</t>
    </r>
    <r>
      <rPr>
        <b/>
        <i/>
        <sz val="14"/>
        <rFont val="Arial"/>
        <family val="2"/>
      </rPr>
      <t xml:space="preserve"> </t>
    </r>
    <r>
      <rPr>
        <i/>
        <sz val="14"/>
        <rFont val="Arial"/>
        <family val="2"/>
      </rPr>
      <t>le symbole</t>
    </r>
    <r>
      <rPr>
        <i/>
        <sz val="14"/>
        <color indexed="30"/>
        <rFont val="Arial"/>
        <family val="2"/>
      </rPr>
      <t xml:space="preserve"> </t>
    </r>
    <r>
      <rPr>
        <sz val="14"/>
        <color indexed="10"/>
        <rFont val="Arial"/>
        <family val="2"/>
      </rPr>
      <t>◄</t>
    </r>
    <r>
      <rPr>
        <i/>
        <sz val="14"/>
        <color indexed="30"/>
        <rFont val="Arial"/>
        <family val="2"/>
      </rPr>
      <t xml:space="preserve"> </t>
    </r>
    <r>
      <rPr>
        <i/>
        <sz val="14"/>
        <rFont val="Arial"/>
        <family val="2"/>
      </rPr>
      <t>ne doit pas apparaître en colonne H.</t>
    </r>
  </si>
  <si>
    <t>Note brute obtenue par calcul automatique</t>
  </si>
  <si>
    <t>E*</t>
  </si>
  <si>
    <t>*: Eliminatoire</t>
  </si>
  <si>
    <t>Note proposée au jury</t>
  </si>
  <si>
    <t>colonne H</t>
  </si>
  <si>
    <t>total général</t>
  </si>
  <si>
    <t>Les pochettes de bord avec leurs documents.</t>
  </si>
  <si>
    <t>Les supports et moyens embarqués d’aide à la conduite et de communication.</t>
  </si>
  <si>
    <r>
      <t xml:space="preserve">Épreuve EP2 </t>
    </r>
    <r>
      <rPr>
        <sz val="10"/>
        <rFont val="Arial"/>
        <family val="2"/>
      </rPr>
      <t>(Unité UP2)</t>
    </r>
    <r>
      <rPr>
        <b/>
        <sz val="10"/>
        <rFont val="Arial"/>
        <family val="2"/>
      </rPr>
      <t xml:space="preserve"> : Conduite d'un véhicule.</t>
    </r>
  </si>
  <si>
    <t>Certificat d'aptitude professionnelle "conducteur routier marchandises"</t>
  </si>
  <si>
    <t>Prendre en charge le véhicule, ses équipements et accessoires et s'assurer de leur conformité</t>
  </si>
  <si>
    <t>T1.2</t>
  </si>
  <si>
    <t>Utiliser les moyens embarqués de contrôle et d'aide à la conduite</t>
  </si>
  <si>
    <t>T3.2</t>
  </si>
  <si>
    <t>Conduire le véhicule en sécurité</t>
  </si>
  <si>
    <t>T3.1</t>
  </si>
  <si>
    <t>Restituer le véhicule</t>
  </si>
  <si>
    <t>T5.1</t>
  </si>
  <si>
    <t>Le véhicule, son attelage, leurs équipements et manuels d’utilisations.</t>
  </si>
  <si>
    <t>Bilan de l'épreuve en Circulation</t>
  </si>
  <si>
    <t>Bilan de l'épreuve Hors Circulation</t>
  </si>
  <si>
    <t>FAVORABLE le :</t>
  </si>
  <si>
    <t>/140</t>
  </si>
  <si>
    <t>Candidat étant en possession d'un permis CE valide et d'une qualification initiale</t>
  </si>
  <si>
    <t>EP2 CRM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</si>
</sst>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"/>
    <numFmt numFmtId="173" formatCode="0.0%"/>
    <numFmt numFmtId="174" formatCode="[$-40C]dddd\ d\ mmmm\ yyyy"/>
    <numFmt numFmtId="175" formatCode="&quot;Vrai&quot;;&quot;Vrai&quot;;&quot;Faux&quot;"/>
    <numFmt numFmtId="176" formatCode="&quot;Actif&quot;;&quot;Actif&quot;;&quot;Inactif&quot;"/>
    <numFmt numFmtId="177" formatCode="0.000%"/>
    <numFmt numFmtId="178" formatCode="0.000"/>
    <numFmt numFmtId="179" formatCode="0.0000"/>
    <numFmt numFmtId="180" formatCode="[$€-2]\ #,##0.00_);[Red]\([$€-2]\ #,##0.00\)"/>
    <numFmt numFmtId="181" formatCode="[$-40C]mmmm\-yy;@"/>
    <numFmt numFmtId="182" formatCode="[$-40C]dd\-mmm\-yy;@"/>
  </numFmts>
  <fonts count="73">
    <font>
      <sz val="10"/>
      <name val="Arial"/>
      <family val="0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Narrow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i/>
      <sz val="14"/>
      <color indexed="30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0"/>
      <name val="Wingdings"/>
      <family val="0"/>
    </font>
    <font>
      <b/>
      <sz val="10"/>
      <color indexed="9"/>
      <name val="Arial"/>
      <family val="2"/>
    </font>
    <font>
      <sz val="14"/>
      <color indexed="9"/>
      <name val="Calibri"/>
      <family val="2"/>
    </font>
    <font>
      <b/>
      <sz val="10"/>
      <color indexed="9"/>
      <name val="Wingdings"/>
      <family val="0"/>
    </font>
    <font>
      <sz val="10"/>
      <color indexed="9"/>
      <name val="Wingdings"/>
      <family val="0"/>
    </font>
    <font>
      <b/>
      <sz val="12"/>
      <color indexed="9"/>
      <name val="Arial"/>
      <family val="2"/>
    </font>
    <font>
      <sz val="9"/>
      <color indexed="50"/>
      <name val="Arial Narrow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27" borderId="1" applyNumberFormat="0" applyAlignment="0" applyProtection="0"/>
    <xf numFmtId="0" fontId="6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13" fillId="34" borderId="22" xfId="0" applyFont="1" applyFill="1" applyBorder="1" applyAlignment="1" applyProtection="1">
      <alignment horizontal="left" vertical="center" wrapText="1" shrinkToFit="1"/>
      <protection/>
    </xf>
    <xf numFmtId="0" fontId="13" fillId="34" borderId="23" xfId="0" applyFont="1" applyFill="1" applyBorder="1" applyAlignment="1" applyProtection="1">
      <alignment horizontal="left" vertical="center" wrapText="1" shrinkToFit="1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" fillId="34" borderId="0" xfId="0" applyFont="1" applyFill="1" applyBorder="1" applyAlignment="1" applyProtection="1">
      <alignment horizontal="center" vertical="center"/>
      <protection/>
    </xf>
    <xf numFmtId="2" fontId="27" fillId="0" borderId="0" xfId="0" applyNumberFormat="1" applyFont="1" applyBorder="1" applyAlignment="1" applyProtection="1">
      <alignment horizontal="center" vertical="center"/>
      <protection/>
    </xf>
    <xf numFmtId="9" fontId="27" fillId="0" borderId="0" xfId="0" applyNumberFormat="1" applyFont="1" applyBorder="1" applyAlignment="1" applyProtection="1">
      <alignment vertical="center"/>
      <protection/>
    </xf>
    <xf numFmtId="9" fontId="27" fillId="0" borderId="0" xfId="0" applyNumberFormat="1" applyFont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/>
      <protection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right" vertical="center"/>
      <protection/>
    </xf>
    <xf numFmtId="0" fontId="6" fillId="0" borderId="30" xfId="0" applyFont="1" applyFill="1" applyBorder="1" applyAlignment="1" applyProtection="1">
      <alignment horizontal="right" vertical="center"/>
      <protection/>
    </xf>
    <xf numFmtId="0" fontId="6" fillId="0" borderId="29" xfId="0" applyFont="1" applyFill="1" applyBorder="1" applyAlignment="1" applyProtection="1">
      <alignment horizontal="right" vertical="center" wrapText="1"/>
      <protection/>
    </xf>
    <xf numFmtId="0" fontId="6" fillId="0" borderId="31" xfId="0" applyFont="1" applyFill="1" applyBorder="1" applyAlignment="1" applyProtection="1">
      <alignment horizontal="right" vertical="center"/>
      <protection/>
    </xf>
    <xf numFmtId="0" fontId="0" fillId="34" borderId="32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right"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right" vertical="center" wrapText="1" shrinkToFit="1"/>
      <protection/>
    </xf>
    <xf numFmtId="0" fontId="17" fillId="0" borderId="25" xfId="0" applyFont="1" applyFill="1" applyBorder="1" applyAlignment="1" applyProtection="1">
      <alignment horizontal="right"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right" vertical="center"/>
      <protection/>
    </xf>
    <xf numFmtId="0" fontId="17" fillId="0" borderId="33" xfId="0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0" fillId="35" borderId="36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0" fillId="35" borderId="37" xfId="0" applyFont="1" applyFill="1" applyBorder="1" applyAlignment="1" applyProtection="1">
      <alignment horizontal="center" vertical="center" wrapText="1" shrinkToFit="1"/>
      <protection locked="0"/>
    </xf>
    <xf numFmtId="0" fontId="0" fillId="34" borderId="38" xfId="0" applyFont="1" applyFill="1" applyBorder="1" applyAlignment="1" applyProtection="1">
      <alignment horizontal="center" vertical="center"/>
      <protection/>
    </xf>
    <xf numFmtId="0" fontId="4" fillId="34" borderId="39" xfId="0" applyFont="1" applyFill="1" applyBorder="1" applyAlignment="1" applyProtection="1">
      <alignment horizontal="center" vertical="center"/>
      <protection/>
    </xf>
    <xf numFmtId="0" fontId="4" fillId="34" borderId="40" xfId="0" applyFont="1" applyFill="1" applyBorder="1" applyAlignment="1" applyProtection="1">
      <alignment horizontal="center" vertical="center"/>
      <protection/>
    </xf>
    <xf numFmtId="0" fontId="0" fillId="34" borderId="4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42" xfId="0" applyFont="1" applyFill="1" applyBorder="1" applyAlignment="1" applyProtection="1">
      <alignment horizontal="center" vertical="center"/>
      <protection/>
    </xf>
    <xf numFmtId="0" fontId="29" fillId="0" borderId="43" xfId="0" applyFont="1" applyFill="1" applyBorder="1" applyAlignment="1" applyProtection="1">
      <alignment horizontal="center" vertical="center"/>
      <protection/>
    </xf>
    <xf numFmtId="0" fontId="27" fillId="0" borderId="42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0" fillId="36" borderId="19" xfId="0" applyFont="1" applyFill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0" fontId="0" fillId="36" borderId="44" xfId="0" applyFont="1" applyFill="1" applyBorder="1" applyAlignment="1" applyProtection="1">
      <alignment horizontal="center" vertical="center"/>
      <protection locked="0"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0" fontId="0" fillId="36" borderId="38" xfId="0" applyFont="1" applyFill="1" applyBorder="1" applyAlignment="1" applyProtection="1">
      <alignment horizontal="center" vertical="center"/>
      <protection locked="0"/>
    </xf>
    <xf numFmtId="0" fontId="0" fillId="36" borderId="40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Alignment="1">
      <alignment/>
    </xf>
    <xf numFmtId="2" fontId="29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Font="1" applyBorder="1" applyAlignment="1">
      <alignment/>
    </xf>
    <xf numFmtId="0" fontId="30" fillId="0" borderId="0" xfId="0" applyFont="1" applyAlignment="1">
      <alignment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9" fontId="29" fillId="0" borderId="0" xfId="0" applyNumberFormat="1" applyFont="1" applyBorder="1" applyAlignment="1" applyProtection="1">
      <alignment horizontal="center" vertical="center"/>
      <protection/>
    </xf>
    <xf numFmtId="2" fontId="29" fillId="0" borderId="0" xfId="0" applyNumberFormat="1" applyFont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14" fillId="33" borderId="45" xfId="0" applyFont="1" applyFill="1" applyBorder="1" applyAlignment="1" applyProtection="1">
      <alignment horizontal="left" vertical="center"/>
      <protection/>
    </xf>
    <xf numFmtId="0" fontId="14" fillId="33" borderId="45" xfId="0" applyFont="1" applyFill="1" applyBorder="1" applyAlignment="1" applyProtection="1">
      <alignment horizontal="left" vertical="center"/>
      <protection/>
    </xf>
    <xf numFmtId="9" fontId="29" fillId="0" borderId="0" xfId="0" applyNumberFormat="1" applyFont="1" applyBorder="1" applyAlignment="1" applyProtection="1">
      <alignment vertical="center"/>
      <protection/>
    </xf>
    <xf numFmtId="2" fontId="27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9" fontId="29" fillId="0" borderId="0" xfId="0" applyNumberFormat="1" applyFont="1" applyBorder="1" applyAlignment="1" applyProtection="1">
      <alignment horizontal="center"/>
      <protection/>
    </xf>
    <xf numFmtId="2" fontId="27" fillId="0" borderId="0" xfId="0" applyNumberFormat="1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 wrapText="1"/>
      <protection locked="0"/>
    </xf>
    <xf numFmtId="0" fontId="5" fillId="0" borderId="47" xfId="0" applyFont="1" applyBorder="1" applyAlignment="1" applyProtection="1">
      <alignment horizontal="left" vertical="center" wrapText="1"/>
      <protection/>
    </xf>
    <xf numFmtId="0" fontId="0" fillId="0" borderId="48" xfId="0" applyBorder="1" applyAlignment="1" applyProtection="1">
      <alignment vertic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 vertical="center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left" vertical="center" wrapText="1"/>
      <protection/>
    </xf>
    <xf numFmtId="0" fontId="5" fillId="0" borderId="51" xfId="0" applyFont="1" applyFill="1" applyBorder="1" applyAlignment="1" applyProtection="1">
      <alignment horizontal="left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55" xfId="0" applyFont="1" applyBorder="1" applyAlignment="1" applyProtection="1">
      <alignment vertical="center"/>
      <protection locked="0"/>
    </xf>
    <xf numFmtId="0" fontId="0" fillId="37" borderId="29" xfId="0" applyFont="1" applyFill="1" applyBorder="1" applyAlignment="1" applyProtection="1">
      <alignment horizontal="left" vertical="center"/>
      <protection locked="0"/>
    </xf>
    <xf numFmtId="0" fontId="0" fillId="37" borderId="30" xfId="0" applyFont="1" applyFill="1" applyBorder="1" applyAlignment="1" applyProtection="1">
      <alignment horizontal="left" vertical="center"/>
      <protection locked="0"/>
    </xf>
    <xf numFmtId="0" fontId="17" fillId="0" borderId="47" xfId="0" applyFont="1" applyBorder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13" fillId="0" borderId="34" xfId="0" applyFont="1" applyFill="1" applyBorder="1" applyAlignment="1" applyProtection="1">
      <alignment vertical="center"/>
      <protection/>
    </xf>
    <xf numFmtId="0" fontId="9" fillId="0" borderId="3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59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right" vertical="center" wrapText="1"/>
      <protection locked="0"/>
    </xf>
    <xf numFmtId="0" fontId="0" fillId="0" borderId="27" xfId="0" applyFont="1" applyBorder="1" applyAlignment="1" applyProtection="1">
      <alignment horizontal="right" vertical="center" wrapText="1"/>
      <protection locked="0"/>
    </xf>
    <xf numFmtId="0" fontId="0" fillId="0" borderId="60" xfId="0" applyFont="1" applyBorder="1" applyAlignment="1" applyProtection="1">
      <alignment horizontal="left" vertical="center" wrapText="1"/>
      <protection/>
    </xf>
    <xf numFmtId="0" fontId="2" fillId="33" borderId="4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15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/>
    </xf>
    <xf numFmtId="0" fontId="0" fillId="0" borderId="63" xfId="0" applyBorder="1" applyAlignment="1">
      <alignment/>
    </xf>
    <xf numFmtId="14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2" fontId="17" fillId="0" borderId="37" xfId="0" applyNumberFormat="1" applyFont="1" applyFill="1" applyBorder="1" applyAlignment="1" applyProtection="1">
      <alignment horizontal="center" vertical="center"/>
      <protection/>
    </xf>
    <xf numFmtId="2" fontId="17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0" fillId="37" borderId="37" xfId="0" applyFont="1" applyFill="1" applyBorder="1" applyAlignment="1" applyProtection="1">
      <alignment horizontal="center" vertical="center" wrapText="1" shrinkToFit="1"/>
      <protection locked="0"/>
    </xf>
    <xf numFmtId="0" fontId="0" fillId="37" borderId="22" xfId="0" applyFont="1" applyFill="1" applyBorder="1" applyAlignment="1" applyProtection="1">
      <alignment horizontal="center" vertical="center" wrapText="1" shrinkToFit="1"/>
      <protection locked="0"/>
    </xf>
    <xf numFmtId="0" fontId="0" fillId="37" borderId="23" xfId="0" applyFont="1" applyFill="1" applyBorder="1" applyAlignment="1" applyProtection="1">
      <alignment horizontal="center" vertical="center" wrapText="1" shrinkToFit="1"/>
      <protection locked="0"/>
    </xf>
    <xf numFmtId="9" fontId="17" fillId="0" borderId="24" xfId="0" applyNumberFormat="1" applyFont="1" applyBorder="1" applyAlignment="1" applyProtection="1">
      <alignment horizontal="center" vertical="center" wrapText="1"/>
      <protection/>
    </xf>
    <xf numFmtId="9" fontId="17" fillId="0" borderId="42" xfId="0" applyNumberFormat="1" applyFont="1" applyBorder="1" applyAlignment="1" applyProtection="1">
      <alignment horizontal="center" vertical="center" wrapText="1"/>
      <protection/>
    </xf>
    <xf numFmtId="9" fontId="17" fillId="0" borderId="43" xfId="0" applyNumberFormat="1" applyFont="1" applyBorder="1" applyAlignment="1" applyProtection="1">
      <alignment horizontal="center" vertical="center" wrapText="1"/>
      <protection/>
    </xf>
    <xf numFmtId="9" fontId="17" fillId="0" borderId="33" xfId="0" applyNumberFormat="1" applyFont="1" applyBorder="1" applyAlignment="1" applyProtection="1">
      <alignment horizontal="center" vertical="center" wrapText="1"/>
      <protection/>
    </xf>
    <xf numFmtId="9" fontId="17" fillId="0" borderId="35" xfId="0" applyNumberFormat="1" applyFont="1" applyBorder="1" applyAlignment="1" applyProtection="1">
      <alignment horizontal="center" vertical="center" wrapText="1"/>
      <protection/>
    </xf>
    <xf numFmtId="9" fontId="17" fillId="0" borderId="41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19" fillId="0" borderId="37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vertical="top" wrapText="1"/>
      <protection/>
    </xf>
    <xf numFmtId="0" fontId="18" fillId="36" borderId="64" xfId="0" applyFont="1" applyFill="1" applyBorder="1" applyAlignment="1" applyProtection="1">
      <alignment horizontal="center" vertical="center"/>
      <protection locked="0"/>
    </xf>
    <xf numFmtId="0" fontId="18" fillId="36" borderId="22" xfId="0" applyFont="1" applyFill="1" applyBorder="1" applyAlignment="1" applyProtection="1">
      <alignment horizontal="center" vertical="center"/>
      <protection locked="0"/>
    </xf>
    <xf numFmtId="0" fontId="18" fillId="36" borderId="65" xfId="0" applyFont="1" applyFill="1" applyBorder="1" applyAlignment="1" applyProtection="1">
      <alignment horizontal="center" vertical="center"/>
      <protection locked="0"/>
    </xf>
    <xf numFmtId="9" fontId="35" fillId="0" borderId="25" xfId="0" applyNumberFormat="1" applyFont="1" applyFill="1" applyBorder="1" applyAlignment="1" applyProtection="1">
      <alignment horizontal="left" vertical="center" wrapText="1"/>
      <protection/>
    </xf>
    <xf numFmtId="9" fontId="35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4" fontId="0" fillId="37" borderId="33" xfId="0" applyNumberFormat="1" applyFont="1" applyFill="1" applyBorder="1" applyAlignment="1" applyProtection="1">
      <alignment horizontal="center" vertical="center"/>
      <protection locked="0"/>
    </xf>
    <xf numFmtId="14" fontId="0" fillId="37" borderId="35" xfId="0" applyNumberFormat="1" applyFont="1" applyFill="1" applyBorder="1" applyAlignment="1" applyProtection="1">
      <alignment horizontal="center" vertical="center"/>
      <protection locked="0"/>
    </xf>
    <xf numFmtId="14" fontId="0" fillId="37" borderId="4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left"/>
      <protection/>
    </xf>
    <xf numFmtId="2" fontId="17" fillId="0" borderId="0" xfId="0" applyNumberFormat="1" applyFont="1" applyBorder="1" applyAlignment="1" applyProtection="1">
      <alignment horizontal="left" vertical="center"/>
      <protection/>
    </xf>
    <xf numFmtId="0" fontId="4" fillId="33" borderId="24" xfId="0" applyFont="1" applyFill="1" applyBorder="1" applyAlignment="1" applyProtection="1">
      <alignment horizontal="left" vertical="top"/>
      <protection/>
    </xf>
    <xf numFmtId="0" fontId="4" fillId="33" borderId="42" xfId="0" applyFont="1" applyFill="1" applyBorder="1" applyAlignment="1" applyProtection="1">
      <alignment horizontal="left" vertical="top"/>
      <protection/>
    </xf>
    <xf numFmtId="0" fontId="4" fillId="33" borderId="43" xfId="0" applyFont="1" applyFill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4" fillId="38" borderId="17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2" fillId="0" borderId="37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/>
    </xf>
    <xf numFmtId="0" fontId="72" fillId="0" borderId="23" xfId="0" applyFont="1" applyBorder="1" applyAlignment="1">
      <alignment horizontal="left" vertical="center"/>
    </xf>
    <xf numFmtId="182" fontId="7" fillId="0" borderId="35" xfId="0" applyNumberFormat="1" applyFont="1" applyBorder="1" applyAlignment="1" applyProtection="1">
      <alignment horizontal="center" vertical="center"/>
      <protection/>
    </xf>
    <xf numFmtId="182" fontId="7" fillId="0" borderId="4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ont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00B050"/>
        </patternFill>
      </fill>
      <border>
        <left/>
        <right/>
        <top/>
        <bottom/>
      </border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ille_cap_clm_ep2_circulation_202308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No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34"/>
  <sheetViews>
    <sheetView showGridLines="0" tabSelected="1" zoomScale="115" zoomScaleNormal="115" zoomScalePageLayoutView="0" workbookViewId="0" topLeftCell="A1">
      <selection activeCell="B4" sqref="B4:F4"/>
    </sheetView>
  </sheetViews>
  <sheetFormatPr defaultColWidth="11.421875" defaultRowHeight="12.75"/>
  <cols>
    <col min="1" max="1" width="56.28125" style="1" customWidth="1"/>
    <col min="2" max="2" width="4.28125" style="1" customWidth="1"/>
    <col min="3" max="3" width="4.8515625" style="1" customWidth="1"/>
    <col min="4" max="4" width="53.57421875" style="1" customWidth="1"/>
    <col min="5" max="5" width="3.7109375" style="1" customWidth="1"/>
    <col min="6" max="6" width="5.140625" style="1" customWidth="1"/>
    <col min="7" max="7" width="4.421875" style="1" customWidth="1"/>
    <col min="8" max="16384" width="11.421875" style="1" customWidth="1"/>
  </cols>
  <sheetData>
    <row r="1" spans="1:6" ht="15" customHeight="1">
      <c r="A1" s="142" t="s">
        <v>9</v>
      </c>
      <c r="B1" s="143"/>
      <c r="C1" s="143"/>
      <c r="D1" s="143"/>
      <c r="E1" s="143"/>
      <c r="F1" s="144"/>
    </row>
    <row r="2" spans="1:6" ht="20.25" customHeight="1">
      <c r="A2" s="7" t="s">
        <v>2</v>
      </c>
      <c r="B2" s="128" t="s">
        <v>55</v>
      </c>
      <c r="C2" s="129"/>
      <c r="D2" s="129"/>
      <c r="E2" s="129"/>
      <c r="F2" s="130"/>
    </row>
    <row r="3" spans="1:6" ht="20.25" customHeight="1">
      <c r="A3" s="5" t="s">
        <v>1</v>
      </c>
      <c r="B3" s="201" t="s">
        <v>54</v>
      </c>
      <c r="C3" s="202"/>
      <c r="D3" s="202"/>
      <c r="E3" s="203" t="s">
        <v>70</v>
      </c>
      <c r="F3" s="204"/>
    </row>
    <row r="4" spans="1:6" ht="20.25" customHeight="1">
      <c r="A4" s="5" t="s">
        <v>0</v>
      </c>
      <c r="B4" s="131"/>
      <c r="C4" s="132"/>
      <c r="D4" s="132"/>
      <c r="E4" s="132"/>
      <c r="F4" s="133"/>
    </row>
    <row r="5" spans="1:6" ht="20.25" customHeight="1">
      <c r="A5" s="5" t="s">
        <v>7</v>
      </c>
      <c r="B5" s="131"/>
      <c r="C5" s="132"/>
      <c r="D5" s="132"/>
      <c r="E5" s="132"/>
      <c r="F5" s="133"/>
    </row>
    <row r="6" spans="1:6" ht="20.25" customHeight="1">
      <c r="A6" s="5" t="s">
        <v>3</v>
      </c>
      <c r="B6" s="131"/>
      <c r="C6" s="132"/>
      <c r="D6" s="132"/>
      <c r="E6" s="132"/>
      <c r="F6" s="133"/>
    </row>
    <row r="7" spans="1:6" ht="20.25" customHeight="1">
      <c r="A7" s="5" t="s">
        <v>4</v>
      </c>
      <c r="B7" s="131"/>
      <c r="C7" s="132"/>
      <c r="D7" s="132"/>
      <c r="E7" s="132"/>
      <c r="F7" s="133"/>
    </row>
    <row r="8" spans="1:6" ht="20.25" customHeight="1">
      <c r="A8" s="5" t="s">
        <v>5</v>
      </c>
      <c r="B8" s="151"/>
      <c r="C8" s="152"/>
      <c r="D8" s="152"/>
      <c r="E8" s="152"/>
      <c r="F8" s="153"/>
    </row>
    <row r="9" spans="1:6" ht="20.25" customHeight="1" thickBot="1">
      <c r="A9" s="6" t="s">
        <v>6</v>
      </c>
      <c r="B9" s="148"/>
      <c r="C9" s="149"/>
      <c r="D9" s="149"/>
      <c r="E9" s="149"/>
      <c r="F9" s="150"/>
    </row>
    <row r="10" spans="1:6" s="2" customFormat="1" ht="59.25" customHeight="1" thickBot="1">
      <c r="A10" s="205" t="str">
        <f ca="1">LEFT(CELL("filename",D4),FIND("[",CELL("filename",D4))-1)</f>
        <v>D:\AA TRAVAIL PC\RENOVATION BAC\GRILLES Conduite routière en ligne\GRILLE AUTOMATIQUES\</v>
      </c>
      <c r="B10" s="206"/>
      <c r="C10" s="206"/>
      <c r="D10" s="206"/>
      <c r="E10" s="206"/>
      <c r="F10" s="207"/>
    </row>
    <row r="11" spans="1:6" ht="12.75">
      <c r="A11" s="142" t="s">
        <v>11</v>
      </c>
      <c r="B11" s="143"/>
      <c r="C11" s="143"/>
      <c r="D11" s="143"/>
      <c r="E11" s="143"/>
      <c r="F11" s="144"/>
    </row>
    <row r="12" spans="1:6" ht="75.75" customHeight="1" thickBot="1">
      <c r="A12" s="145"/>
      <c r="B12" s="146"/>
      <c r="C12" s="146"/>
      <c r="D12" s="146"/>
      <c r="E12" s="146"/>
      <c r="F12" s="147"/>
    </row>
    <row r="13" spans="1:7" ht="24.75" customHeight="1" thickBot="1">
      <c r="A13" s="139" t="s">
        <v>10</v>
      </c>
      <c r="B13" s="140"/>
      <c r="C13" s="140"/>
      <c r="D13" s="140"/>
      <c r="E13" s="140"/>
      <c r="F13" s="141"/>
      <c r="G13"/>
    </row>
    <row r="14" spans="1:7" ht="25.5" customHeight="1">
      <c r="A14" s="102" t="s">
        <v>56</v>
      </c>
      <c r="B14" s="103"/>
      <c r="C14" s="104" t="s">
        <v>57</v>
      </c>
      <c r="D14" s="105" t="s">
        <v>58</v>
      </c>
      <c r="E14" s="106"/>
      <c r="F14" s="107" t="s">
        <v>59</v>
      </c>
      <c r="G14"/>
    </row>
    <row r="15" spans="1:7" ht="25.5" customHeight="1" thickBot="1">
      <c r="A15" s="108" t="s">
        <v>60</v>
      </c>
      <c r="B15" s="109"/>
      <c r="C15" s="110" t="s">
        <v>61</v>
      </c>
      <c r="D15" s="111" t="s">
        <v>62</v>
      </c>
      <c r="E15" s="112"/>
      <c r="F15" s="113" t="s">
        <v>63</v>
      </c>
      <c r="G15"/>
    </row>
    <row r="16" spans="1:14" ht="14.25" customHeight="1" thickBot="1">
      <c r="A16" s="154" t="s">
        <v>12</v>
      </c>
      <c r="B16" s="155"/>
      <c r="C16" s="155"/>
      <c r="D16" s="155"/>
      <c r="E16" s="155"/>
      <c r="F16" s="156"/>
      <c r="G16"/>
      <c r="H16"/>
      <c r="I16"/>
      <c r="J16"/>
      <c r="K16"/>
      <c r="L16"/>
      <c r="M16"/>
      <c r="N16"/>
    </row>
    <row r="17" spans="1:14" s="3" customFormat="1" ht="12.75">
      <c r="A17" s="142" t="s">
        <v>8</v>
      </c>
      <c r="B17" s="143"/>
      <c r="C17" s="143"/>
      <c r="D17" s="143"/>
      <c r="E17" s="143"/>
      <c r="F17" s="144"/>
      <c r="G17"/>
      <c r="H17"/>
      <c r="I17"/>
      <c r="J17"/>
      <c r="K17"/>
      <c r="L17"/>
      <c r="M17"/>
      <c r="N17"/>
    </row>
    <row r="18" spans="1:14" s="3" customFormat="1" ht="19.5" customHeight="1">
      <c r="A18" s="138" t="s">
        <v>64</v>
      </c>
      <c r="B18" s="135"/>
      <c r="C18" s="101"/>
      <c r="D18" s="134" t="s">
        <v>52</v>
      </c>
      <c r="E18" s="135"/>
      <c r="F18" s="114"/>
      <c r="G18"/>
      <c r="H18"/>
      <c r="I18"/>
      <c r="J18"/>
      <c r="K18"/>
      <c r="L18"/>
      <c r="M18"/>
      <c r="N18"/>
    </row>
    <row r="19" spans="1:14" s="3" customFormat="1" ht="27.75" customHeight="1" thickBot="1">
      <c r="A19" s="138" t="s">
        <v>53</v>
      </c>
      <c r="B19" s="135"/>
      <c r="C19" s="115"/>
      <c r="D19" s="136"/>
      <c r="E19" s="137"/>
      <c r="F19" s="116"/>
      <c r="G19"/>
      <c r="H19"/>
      <c r="I19"/>
      <c r="J19"/>
      <c r="K19"/>
      <c r="L19"/>
      <c r="M19"/>
      <c r="N19"/>
    </row>
    <row r="20" spans="1:14" ht="12.75" customHeight="1" thickBot="1">
      <c r="A20" s="125" t="s">
        <v>14</v>
      </c>
      <c r="B20" s="126"/>
      <c r="C20" s="126"/>
      <c r="D20" s="126"/>
      <c r="E20" s="126"/>
      <c r="F20" s="127"/>
      <c r="H20"/>
      <c r="I20"/>
      <c r="J20"/>
      <c r="K20"/>
      <c r="L20"/>
      <c r="M20"/>
      <c r="N20"/>
    </row>
    <row r="21" spans="1:14" ht="12.75">
      <c r="A21" s="4"/>
      <c r="B21" s="4"/>
      <c r="C21" s="3"/>
      <c r="D21" s="3"/>
      <c r="E21" s="3"/>
      <c r="F21" s="3"/>
      <c r="H21"/>
      <c r="I21"/>
      <c r="J21"/>
      <c r="K21"/>
      <c r="L21"/>
      <c r="M21"/>
      <c r="N21"/>
    </row>
    <row r="22" spans="1:14" ht="12.75">
      <c r="A22" s="3"/>
      <c r="B22" s="3"/>
      <c r="C22" s="3"/>
      <c r="D22" s="3"/>
      <c r="E22" s="3"/>
      <c r="F22" s="3"/>
      <c r="H22"/>
      <c r="I22"/>
      <c r="J22"/>
      <c r="K22"/>
      <c r="L22"/>
      <c r="M22"/>
      <c r="N22"/>
    </row>
    <row r="23" spans="8:14" ht="12.75">
      <c r="H23"/>
      <c r="I23"/>
      <c r="J23"/>
      <c r="K23"/>
      <c r="L23"/>
      <c r="M23"/>
      <c r="N23"/>
    </row>
    <row r="24" spans="8:14" ht="12.75">
      <c r="H24"/>
      <c r="I24"/>
      <c r="J24"/>
      <c r="K24"/>
      <c r="L24"/>
      <c r="M24"/>
      <c r="N24"/>
    </row>
    <row r="25" spans="8:14" ht="12.75">
      <c r="H25"/>
      <c r="I25"/>
      <c r="J25"/>
      <c r="K25"/>
      <c r="L25"/>
      <c r="M25"/>
      <c r="N25"/>
    </row>
    <row r="26" spans="8:14" ht="12.75">
      <c r="H26"/>
      <c r="I26"/>
      <c r="J26"/>
      <c r="K26"/>
      <c r="L26"/>
      <c r="M26"/>
      <c r="N26"/>
    </row>
    <row r="27" spans="8:14" ht="12.75">
      <c r="H27"/>
      <c r="I27"/>
      <c r="J27"/>
      <c r="K27"/>
      <c r="L27"/>
      <c r="M27"/>
      <c r="N27"/>
    </row>
    <row r="28" spans="8:14" ht="12.75">
      <c r="H28"/>
      <c r="I28"/>
      <c r="J28"/>
      <c r="K28"/>
      <c r="L28"/>
      <c r="M28"/>
      <c r="N28"/>
    </row>
    <row r="29" spans="8:14" ht="12.75">
      <c r="H29"/>
      <c r="I29"/>
      <c r="J29"/>
      <c r="K29"/>
      <c r="L29"/>
      <c r="M29"/>
      <c r="N29"/>
    </row>
    <row r="30" spans="8:14" ht="12.75">
      <c r="H30"/>
      <c r="I30"/>
      <c r="J30"/>
      <c r="K30"/>
      <c r="L30"/>
      <c r="M30"/>
      <c r="N30"/>
    </row>
    <row r="31" spans="8:14" ht="12.75">
      <c r="H31"/>
      <c r="I31"/>
      <c r="J31"/>
      <c r="K31"/>
      <c r="L31"/>
      <c r="M31"/>
      <c r="N31"/>
    </row>
    <row r="32" spans="8:14" ht="12.75">
      <c r="H32"/>
      <c r="I32"/>
      <c r="J32"/>
      <c r="K32"/>
      <c r="L32"/>
      <c r="M32"/>
      <c r="N32"/>
    </row>
    <row r="33" spans="8:14" ht="12.75">
      <c r="H33"/>
      <c r="I33"/>
      <c r="J33"/>
      <c r="K33"/>
      <c r="L33"/>
      <c r="M33"/>
      <c r="N33"/>
    </row>
    <row r="34" spans="8:14" ht="12.75">
      <c r="H34"/>
      <c r="I34"/>
      <c r="J34"/>
      <c r="K34"/>
      <c r="L34"/>
      <c r="M34"/>
      <c r="N34"/>
    </row>
  </sheetData>
  <sheetProtection password="CDA8" sheet="1" objects="1" scenarios="1" selectLockedCells="1"/>
  <mergeCells count="21">
    <mergeCell ref="B3:D3"/>
    <mergeCell ref="E3:F3"/>
    <mergeCell ref="A19:B19"/>
    <mergeCell ref="A13:F13"/>
    <mergeCell ref="A10:F10"/>
    <mergeCell ref="A1:F1"/>
    <mergeCell ref="A17:F17"/>
    <mergeCell ref="A11:F11"/>
    <mergeCell ref="A12:F12"/>
    <mergeCell ref="B9:F9"/>
    <mergeCell ref="B8:F8"/>
    <mergeCell ref="A16:F16"/>
    <mergeCell ref="A20:F20"/>
    <mergeCell ref="B2:F2"/>
    <mergeCell ref="B4:F4"/>
    <mergeCell ref="B5:F5"/>
    <mergeCell ref="B6:F6"/>
    <mergeCell ref="B7:F7"/>
    <mergeCell ref="D18:E18"/>
    <mergeCell ref="D19:E19"/>
    <mergeCell ref="A18:B18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P49"/>
  <sheetViews>
    <sheetView showGridLines="0" zoomScalePageLayoutView="0" workbookViewId="0" topLeftCell="A1">
      <pane ySplit="3" topLeftCell="A5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90.140625" style="0" customWidth="1"/>
    <col min="2" max="2" width="3.8515625" style="0" customWidth="1"/>
    <col min="3" max="3" width="3.7109375" style="0" customWidth="1"/>
    <col min="4" max="4" width="4.7109375" style="0" customWidth="1"/>
    <col min="5" max="7" width="3.7109375" style="0" customWidth="1"/>
    <col min="8" max="8" width="10.8515625" style="0" customWidth="1"/>
    <col min="9" max="9" width="16.140625" style="79" customWidth="1"/>
    <col min="10" max="10" width="9.140625" style="79" customWidth="1"/>
    <col min="11" max="11" width="19.140625" style="79" customWidth="1"/>
    <col min="12" max="15" width="11.421875" style="79" customWidth="1"/>
  </cols>
  <sheetData>
    <row r="1" spans="1:11" ht="29.25" customHeight="1" thickBot="1">
      <c r="A1" s="37" t="str">
        <f>Identification!B2</f>
        <v>Certificat d'aptitude professionnelle "conducteur routier marchandises"</v>
      </c>
      <c r="B1" s="170">
        <f>IF(Identification!B6="","",Identification!B6&amp;" "&amp;Identification!B7)</f>
      </c>
      <c r="C1" s="171"/>
      <c r="D1" s="171"/>
      <c r="E1" s="171"/>
      <c r="F1" s="171"/>
      <c r="G1" s="172"/>
      <c r="H1" s="157" t="s">
        <v>50</v>
      </c>
      <c r="I1" s="99"/>
      <c r="J1" s="78"/>
      <c r="K1" s="32"/>
    </row>
    <row r="2" spans="1:11" ht="29.25" customHeight="1" thickBot="1">
      <c r="A2" s="38" t="str">
        <f>Identification!B3</f>
        <v>Épreuve EP2 (Unité UP2) : Conduite d'un véhicule.</v>
      </c>
      <c r="B2" s="173"/>
      <c r="C2" s="174"/>
      <c r="D2" s="174"/>
      <c r="E2" s="174"/>
      <c r="F2" s="174"/>
      <c r="G2" s="175"/>
      <c r="H2" s="158"/>
      <c r="I2" s="94"/>
      <c r="J2" s="78"/>
      <c r="K2" s="32"/>
    </row>
    <row r="3" spans="1:11" ht="13.5" thickBot="1">
      <c r="A3" s="10" t="s">
        <v>44</v>
      </c>
      <c r="B3" s="11" t="s">
        <v>47</v>
      </c>
      <c r="C3" s="12">
        <v>0</v>
      </c>
      <c r="D3" s="12">
        <v>0.5</v>
      </c>
      <c r="E3" s="12">
        <v>1</v>
      </c>
      <c r="F3" s="12">
        <v>2</v>
      </c>
      <c r="G3" s="13">
        <v>3</v>
      </c>
      <c r="H3" s="159"/>
      <c r="I3" s="33"/>
      <c r="J3" s="78"/>
      <c r="K3" s="32" t="s">
        <v>43</v>
      </c>
    </row>
    <row r="4" spans="1:12" ht="13.5" thickBot="1">
      <c r="A4" s="40" t="s">
        <v>15</v>
      </c>
      <c r="B4" s="14"/>
      <c r="C4" s="14"/>
      <c r="D4" s="14"/>
      <c r="E4" s="14"/>
      <c r="F4" s="14"/>
      <c r="G4" s="15"/>
      <c r="H4" s="92">
        <f>(IF(COUNTA(B4:G4)&gt;1,"◄",""))</f>
      </c>
      <c r="I4" s="86"/>
      <c r="J4" s="78"/>
      <c r="K4" s="80" t="s">
        <v>39</v>
      </c>
      <c r="L4" s="81" t="s">
        <v>40</v>
      </c>
    </row>
    <row r="5" spans="1:13" ht="12.75">
      <c r="A5" s="41" t="s">
        <v>16</v>
      </c>
      <c r="B5" s="39"/>
      <c r="C5" s="71"/>
      <c r="D5" s="17"/>
      <c r="E5" s="71"/>
      <c r="F5" s="71"/>
      <c r="G5" s="58"/>
      <c r="H5" s="83" t="str">
        <f>(IF(COUNTA(B5:G5)=1,"","◄"))</f>
        <v>◄</v>
      </c>
      <c r="I5" s="34"/>
      <c r="J5" s="78"/>
      <c r="K5" s="32">
        <v>15</v>
      </c>
      <c r="L5" s="81">
        <v>10</v>
      </c>
      <c r="M5" s="79" t="s">
        <v>41</v>
      </c>
    </row>
    <row r="6" spans="1:13" ht="13.5" thickBot="1">
      <c r="A6" s="42" t="s">
        <v>17</v>
      </c>
      <c r="B6" s="55"/>
      <c r="C6" s="72"/>
      <c r="D6" s="18"/>
      <c r="E6" s="72"/>
      <c r="F6" s="72"/>
      <c r="G6" s="73"/>
      <c r="H6" s="84" t="str">
        <f>(IF(COUNTA(B6:G6)=1,"","◄"))</f>
        <v>◄</v>
      </c>
      <c r="I6" s="34"/>
      <c r="J6" s="33"/>
      <c r="K6" s="32">
        <f>K5+1</f>
        <v>16</v>
      </c>
      <c r="L6" s="81">
        <v>10</v>
      </c>
      <c r="M6" s="79" t="s">
        <v>42</v>
      </c>
    </row>
    <row r="7" spans="1:12" ht="13.5" thickBot="1">
      <c r="A7" s="40" t="s">
        <v>18</v>
      </c>
      <c r="B7" s="19"/>
      <c r="C7" s="19"/>
      <c r="D7" s="19"/>
      <c r="E7" s="19"/>
      <c r="F7" s="19"/>
      <c r="G7" s="20"/>
      <c r="H7" s="92"/>
      <c r="I7" s="86"/>
      <c r="J7" s="78"/>
      <c r="K7" s="32">
        <f aca="true" t="shared" si="0" ref="K7:K15">K6+1</f>
        <v>17</v>
      </c>
      <c r="L7" s="81">
        <v>10</v>
      </c>
    </row>
    <row r="8" spans="1:12" ht="12.75">
      <c r="A8" s="43" t="s">
        <v>19</v>
      </c>
      <c r="B8" s="56"/>
      <c r="C8" s="71"/>
      <c r="D8" s="17"/>
      <c r="E8" s="71"/>
      <c r="F8" s="71"/>
      <c r="G8" s="75"/>
      <c r="H8" s="83" t="str">
        <f>(IF(COUNTA(B8:G8)=1,"","◄"))</f>
        <v>◄</v>
      </c>
      <c r="I8" s="34"/>
      <c r="J8" s="78"/>
      <c r="K8" s="32">
        <f t="shared" si="0"/>
        <v>18</v>
      </c>
      <c r="L8" s="81">
        <f>(K8-17)*(8/9)+10</f>
        <v>10.88888888888889</v>
      </c>
    </row>
    <row r="9" spans="1:12" ht="12.75">
      <c r="A9" s="41" t="s">
        <v>20</v>
      </c>
      <c r="B9" s="56"/>
      <c r="C9" s="74"/>
      <c r="D9" s="21"/>
      <c r="E9" s="74"/>
      <c r="F9" s="74"/>
      <c r="G9" s="76"/>
      <c r="H9" s="85" t="str">
        <f>(IF(COUNTA(B9:G9)=1,"","◄"))</f>
        <v>◄</v>
      </c>
      <c r="I9" s="34"/>
      <c r="J9" s="78"/>
      <c r="K9" s="32">
        <f t="shared" si="0"/>
        <v>19</v>
      </c>
      <c r="L9" s="81">
        <f aca="true" t="shared" si="1" ref="L9:L16">(K9-17)*(8/9)+10</f>
        <v>11.777777777777779</v>
      </c>
    </row>
    <row r="10" spans="1:12" ht="13.5" thickBot="1">
      <c r="A10" s="42" t="s">
        <v>21</v>
      </c>
      <c r="B10" s="55"/>
      <c r="C10" s="72"/>
      <c r="D10" s="18"/>
      <c r="E10" s="72"/>
      <c r="F10" s="72"/>
      <c r="G10" s="73"/>
      <c r="H10" s="88" t="str">
        <f>(IF(COUNTA(B10:G10)=1,"","◄"))</f>
        <v>◄</v>
      </c>
      <c r="I10" s="34"/>
      <c r="J10" s="33"/>
      <c r="K10" s="32">
        <f t="shared" si="0"/>
        <v>20</v>
      </c>
      <c r="L10" s="81">
        <f t="shared" si="1"/>
        <v>12.666666666666666</v>
      </c>
    </row>
    <row r="11" spans="1:12" ht="13.5" thickBot="1">
      <c r="A11" s="40" t="s">
        <v>22</v>
      </c>
      <c r="B11" s="19"/>
      <c r="C11" s="19"/>
      <c r="D11" s="19"/>
      <c r="E11" s="19"/>
      <c r="F11" s="19"/>
      <c r="G11" s="20"/>
      <c r="H11" s="93"/>
      <c r="I11" s="86"/>
      <c r="J11" s="78"/>
      <c r="K11" s="32">
        <f t="shared" si="0"/>
        <v>21</v>
      </c>
      <c r="L11" s="81">
        <f t="shared" si="1"/>
        <v>13.555555555555555</v>
      </c>
    </row>
    <row r="12" spans="1:12" ht="12.75">
      <c r="A12" s="41" t="s">
        <v>23</v>
      </c>
      <c r="B12" s="56"/>
      <c r="C12" s="71"/>
      <c r="D12" s="17"/>
      <c r="E12" s="71"/>
      <c r="F12" s="71"/>
      <c r="G12" s="75"/>
      <c r="H12" s="89" t="str">
        <f>(IF(COUNTA(B12:G12)=1,"","◄"))</f>
        <v>◄</v>
      </c>
      <c r="I12" s="34"/>
      <c r="J12" s="78"/>
      <c r="K12" s="32">
        <f t="shared" si="0"/>
        <v>22</v>
      </c>
      <c r="L12" s="81">
        <f t="shared" si="1"/>
        <v>14.444444444444445</v>
      </c>
    </row>
    <row r="13" spans="1:12" ht="12.75">
      <c r="A13" s="44" t="s">
        <v>24</v>
      </c>
      <c r="B13" s="56"/>
      <c r="C13" s="74"/>
      <c r="D13" s="21"/>
      <c r="E13" s="74"/>
      <c r="F13" s="74"/>
      <c r="G13" s="76"/>
      <c r="H13" s="90" t="str">
        <f>(IF(COUNTA(B13:G13)=1,"","◄"))</f>
        <v>◄</v>
      </c>
      <c r="I13" s="34"/>
      <c r="J13" s="78"/>
      <c r="K13" s="32">
        <f t="shared" si="0"/>
        <v>23</v>
      </c>
      <c r="L13" s="81">
        <f t="shared" si="1"/>
        <v>15.333333333333332</v>
      </c>
    </row>
    <row r="14" spans="1:12" ht="13.5" thickBot="1">
      <c r="A14" s="42" t="s">
        <v>25</v>
      </c>
      <c r="B14" s="55"/>
      <c r="C14" s="72"/>
      <c r="D14" s="18"/>
      <c r="E14" s="72"/>
      <c r="F14" s="72"/>
      <c r="G14" s="73"/>
      <c r="H14" s="88" t="str">
        <f>(IF(COUNTA(B14:G14)=1,"","◄"))</f>
        <v>◄</v>
      </c>
      <c r="I14" s="34"/>
      <c r="J14" s="33"/>
      <c r="K14" s="32">
        <f t="shared" si="0"/>
        <v>24</v>
      </c>
      <c r="L14" s="81">
        <f t="shared" si="1"/>
        <v>16.22222222222222</v>
      </c>
    </row>
    <row r="15" spans="1:12" ht="13.5" thickBot="1">
      <c r="A15" s="40" t="s">
        <v>26</v>
      </c>
      <c r="B15" s="19"/>
      <c r="C15" s="19"/>
      <c r="D15" s="19"/>
      <c r="E15" s="19"/>
      <c r="F15" s="19"/>
      <c r="G15" s="15"/>
      <c r="H15" s="93"/>
      <c r="I15" s="86"/>
      <c r="J15" s="78"/>
      <c r="K15" s="32">
        <f t="shared" si="0"/>
        <v>25</v>
      </c>
      <c r="L15" s="81">
        <f t="shared" si="1"/>
        <v>17.11111111111111</v>
      </c>
    </row>
    <row r="16" spans="1:12" ht="12.75">
      <c r="A16" s="41" t="s">
        <v>27</v>
      </c>
      <c r="B16" s="39"/>
      <c r="C16" s="71"/>
      <c r="D16" s="71"/>
      <c r="E16" s="71"/>
      <c r="F16" s="17"/>
      <c r="G16" s="59"/>
      <c r="H16" s="89" t="str">
        <f>(IF(COUNTA(B16:G16)=1,"","◄"))</f>
        <v>◄</v>
      </c>
      <c r="I16" s="34"/>
      <c r="J16" s="78"/>
      <c r="K16" s="32">
        <f>K15+1</f>
        <v>26</v>
      </c>
      <c r="L16" s="81">
        <f t="shared" si="1"/>
        <v>18</v>
      </c>
    </row>
    <row r="17" spans="1:11" ht="12.75">
      <c r="A17" s="41" t="s">
        <v>28</v>
      </c>
      <c r="B17" s="39"/>
      <c r="C17" s="71"/>
      <c r="D17" s="71"/>
      <c r="E17" s="71"/>
      <c r="F17" s="17"/>
      <c r="G17" s="59"/>
      <c r="H17" s="90" t="str">
        <f>(IF(COUNTA(B17:G17)=1,"","◄"))</f>
        <v>◄</v>
      </c>
      <c r="I17" s="34"/>
      <c r="J17" s="78"/>
      <c r="K17" s="32"/>
    </row>
    <row r="18" spans="1:11" ht="13.5" thickBot="1">
      <c r="A18" s="44" t="s">
        <v>29</v>
      </c>
      <c r="B18" s="45"/>
      <c r="C18" s="74"/>
      <c r="D18" s="74"/>
      <c r="E18" s="74"/>
      <c r="F18" s="21"/>
      <c r="G18" s="60"/>
      <c r="H18" s="88" t="str">
        <f>(IF(COUNTA(B18:G18)=1,"","◄"))</f>
        <v>◄</v>
      </c>
      <c r="I18" s="34"/>
      <c r="J18" s="33"/>
      <c r="K18" s="32"/>
    </row>
    <row r="19" spans="1:11" ht="13.5" thickBot="1">
      <c r="A19" s="46"/>
      <c r="B19" s="69">
        <f aca="true" t="shared" si="2" ref="B19:G19">COUNTA(B5:B18)</f>
        <v>0</v>
      </c>
      <c r="C19" s="69">
        <f t="shared" si="2"/>
        <v>0</v>
      </c>
      <c r="D19" s="69">
        <f t="shared" si="2"/>
        <v>0</v>
      </c>
      <c r="E19" s="69">
        <f t="shared" si="2"/>
        <v>0</v>
      </c>
      <c r="F19" s="69">
        <f t="shared" si="2"/>
        <v>0</v>
      </c>
      <c r="G19" s="70">
        <f t="shared" si="2"/>
        <v>0</v>
      </c>
      <c r="H19" s="91"/>
      <c r="I19" s="34"/>
      <c r="J19" s="33"/>
      <c r="K19" s="32"/>
    </row>
    <row r="20" spans="1:11" ht="13.5" thickBot="1">
      <c r="A20" s="35" t="s">
        <v>35</v>
      </c>
      <c r="B20" s="176">
        <f>C3*C19+D3*D19+E3*E19+F3*F19+G3*G19</f>
        <v>0</v>
      </c>
      <c r="C20" s="177"/>
      <c r="D20" s="177"/>
      <c r="E20" s="177"/>
      <c r="F20" s="177"/>
      <c r="G20" s="178"/>
      <c r="H20" s="91"/>
      <c r="I20" s="32">
        <f>IF(((15&lt;=B20)*AND(B20&lt;=17)),17,B20)</f>
        <v>0</v>
      </c>
      <c r="J20" s="33"/>
      <c r="K20" s="32"/>
    </row>
    <row r="21" spans="1:11" ht="12.75">
      <c r="A21" s="36" t="s">
        <v>37</v>
      </c>
      <c r="B21" s="21"/>
      <c r="C21" s="74"/>
      <c r="D21" s="21"/>
      <c r="E21" s="74"/>
      <c r="F21" s="21"/>
      <c r="G21" s="61"/>
      <c r="H21" s="89" t="str">
        <f>(IF(COUNTA(B21:G21)=1,"","◄"))</f>
        <v>◄</v>
      </c>
      <c r="I21" s="34"/>
      <c r="J21" s="33"/>
      <c r="K21" s="32"/>
    </row>
    <row r="22" spans="1:11" ht="13.5" thickBot="1">
      <c r="A22" s="16" t="s">
        <v>30</v>
      </c>
      <c r="B22" s="17"/>
      <c r="C22" s="71"/>
      <c r="D22" s="17"/>
      <c r="E22" s="71"/>
      <c r="F22" s="17"/>
      <c r="G22" s="58"/>
      <c r="H22" s="88" t="str">
        <f>(IF(COUNTA(B22:G22)=1,"","◄"))</f>
        <v>◄</v>
      </c>
      <c r="I22" s="34"/>
      <c r="J22" s="33"/>
      <c r="K22" s="32"/>
    </row>
    <row r="23" spans="1:11" ht="13.5" thickBot="1">
      <c r="A23" s="47"/>
      <c r="B23" s="64"/>
      <c r="C23" s="64"/>
      <c r="D23" s="64"/>
      <c r="E23" s="64"/>
      <c r="F23" s="64"/>
      <c r="G23" s="65"/>
      <c r="H23" s="66"/>
      <c r="I23" s="34"/>
      <c r="J23" s="33"/>
      <c r="K23" s="32"/>
    </row>
    <row r="24" spans="1:11" ht="13.5" thickBot="1">
      <c r="A24" s="48" t="s">
        <v>31</v>
      </c>
      <c r="B24" s="57"/>
      <c r="C24" s="22"/>
      <c r="D24" s="22"/>
      <c r="E24" s="22"/>
      <c r="F24" s="22"/>
      <c r="G24" s="23"/>
      <c r="H24" s="66"/>
      <c r="I24" s="95"/>
      <c r="J24" s="33"/>
      <c r="K24" s="32"/>
    </row>
    <row r="25" spans="1:16" ht="13.5" thickBot="1">
      <c r="A25" s="24"/>
      <c r="B25" s="67">
        <f>B19+COUNTA(B24)</f>
        <v>0</v>
      </c>
      <c r="C25" s="67">
        <f>C19+COUNTA(C21:C22)</f>
        <v>0</v>
      </c>
      <c r="D25" s="67">
        <f>D19+COUNTA(D21:D22)</f>
        <v>0</v>
      </c>
      <c r="E25" s="67">
        <f>E19+COUNTA(E21:E22)</f>
        <v>0</v>
      </c>
      <c r="F25" s="67">
        <f>F19+COUNTA(F21:F22)</f>
        <v>0</v>
      </c>
      <c r="G25" s="68">
        <f>G19+COUNTA(G21:G22)</f>
        <v>0</v>
      </c>
      <c r="H25" s="96"/>
      <c r="I25" s="86" t="s">
        <v>51</v>
      </c>
      <c r="J25" s="78"/>
      <c r="K25" s="87"/>
      <c r="P25" s="79"/>
    </row>
    <row r="26" spans="1:16" ht="15.75" thickBot="1">
      <c r="A26" s="49" t="s">
        <v>36</v>
      </c>
      <c r="B26" s="176">
        <f>C25*C3+D25*D3+E25*E3+F25*F3+G25*G3</f>
        <v>0</v>
      </c>
      <c r="C26" s="177"/>
      <c r="D26" s="177"/>
      <c r="E26" s="177"/>
      <c r="F26" s="177"/>
      <c r="G26" s="178"/>
      <c r="H26" s="79">
        <f>COUNTIF(H5:H22,"◄")</f>
        <v>13</v>
      </c>
      <c r="I26" s="79" t="b">
        <f>AND(B26&gt;=17,H26=0)</f>
        <v>0</v>
      </c>
      <c r="J26" s="78"/>
      <c r="K26" s="87"/>
      <c r="P26" s="79"/>
    </row>
    <row r="27" spans="1:16" ht="18" thickBot="1">
      <c r="A27" s="51" t="s">
        <v>65</v>
      </c>
      <c r="B27" s="179" t="str">
        <f>IF(B25&gt;0,"INSUFFISANT",I27)</f>
        <v>INSUFFISANT</v>
      </c>
      <c r="C27" s="164"/>
      <c r="D27" s="164"/>
      <c r="E27" s="164"/>
      <c r="F27" s="164"/>
      <c r="G27" s="165"/>
      <c r="H27" s="79" t="b">
        <f>AND(H26&gt;0,COUNTA(B24)=0)</f>
        <v>1</v>
      </c>
      <c r="I27" s="82" t="str">
        <f>IF(I26=TRUE,"FAVORABLE","INSUFFISANT")</f>
        <v>INSUFFISANT</v>
      </c>
      <c r="J27" s="33" t="b">
        <f>AND(B27="INSUFFISANT",B28&lt;&gt;"")</f>
        <v>0</v>
      </c>
      <c r="K27" s="32"/>
      <c r="P27" s="79"/>
    </row>
    <row r="28" spans="1:16" ht="17.25" customHeight="1" thickBot="1">
      <c r="A28" s="51" t="s">
        <v>69</v>
      </c>
      <c r="B28" s="77"/>
      <c r="C28" s="31"/>
      <c r="D28" s="31"/>
      <c r="E28" s="31"/>
      <c r="F28" s="31"/>
      <c r="G28" s="50"/>
      <c r="H28" s="97"/>
      <c r="I28" s="192">
        <f>IF(J27=TRUE,"INSUFFISANT MAIS LE CANDIDAT EST DÉJÀ TITULAIRE DE SON PERMIS CE VALIDE","")</f>
      </c>
      <c r="J28" s="192"/>
      <c r="K28" s="192"/>
      <c r="L28" s="192"/>
      <c r="M28" s="192"/>
      <c r="N28" s="192"/>
      <c r="O28" s="192"/>
      <c r="P28" s="192"/>
    </row>
    <row r="29" spans="1:16" ht="18" thickBot="1">
      <c r="A29" s="51" t="s">
        <v>46</v>
      </c>
      <c r="B29" s="25"/>
      <c r="C29" s="162">
        <f>IF(J27=TRUE,10,IF(B27="INSUFFISANT","",I29))</f>
      </c>
      <c r="D29" s="163"/>
      <c r="E29" s="163"/>
      <c r="F29" s="164" t="s">
        <v>32</v>
      </c>
      <c r="G29" s="165"/>
      <c r="H29" s="97"/>
      <c r="I29" s="32">
        <f>(I20-17)*(8/9)+10+COUNTA(E21:E22)</f>
        <v>-5.111111111111111</v>
      </c>
      <c r="J29" s="78" t="b">
        <f>AND(C29&gt;=10,C30&lt;C29,C30&lt;&gt;"")</f>
        <v>0</v>
      </c>
      <c r="K29" s="32"/>
      <c r="O29" s="98"/>
      <c r="P29" s="79"/>
    </row>
    <row r="30" spans="1:16" ht="18" thickBot="1">
      <c r="A30" s="51" t="s">
        <v>49</v>
      </c>
      <c r="B30" s="25"/>
      <c r="C30" s="181"/>
      <c r="D30" s="182"/>
      <c r="E30" s="183"/>
      <c r="F30" s="164" t="s">
        <v>32</v>
      </c>
      <c r="G30" s="165"/>
      <c r="H30" s="66"/>
      <c r="I30" s="193">
        <f>IF(J29=TRUE,"VEUILLEZ PROPOSER UNE NOTE SUPERIEURE OU EGALE A LA NOTE BRUTE","")</f>
      </c>
      <c r="J30" s="193"/>
      <c r="K30" s="193"/>
      <c r="L30" s="193"/>
      <c r="M30" s="193"/>
      <c r="N30" s="193"/>
      <c r="O30" s="193"/>
      <c r="P30" s="193"/>
    </row>
    <row r="31" spans="1:16" ht="18" thickBot="1">
      <c r="A31" s="52" t="s">
        <v>38</v>
      </c>
      <c r="B31" s="53"/>
      <c r="C31" s="162">
        <f>C30*7</f>
        <v>0</v>
      </c>
      <c r="D31" s="163"/>
      <c r="E31" s="163"/>
      <c r="F31" s="164" t="s">
        <v>68</v>
      </c>
      <c r="G31" s="165"/>
      <c r="H31" s="66"/>
      <c r="I31" s="32"/>
      <c r="J31" s="100"/>
      <c r="K31" s="32"/>
      <c r="P31" s="30"/>
    </row>
    <row r="32" spans="1:16" ht="15">
      <c r="A32" s="166" t="s">
        <v>48</v>
      </c>
      <c r="B32" s="166"/>
      <c r="C32" s="166"/>
      <c r="D32" s="166"/>
      <c r="E32" s="166"/>
      <c r="F32" s="166"/>
      <c r="G32" s="166"/>
      <c r="H32" s="66"/>
      <c r="I32" s="34"/>
      <c r="J32" s="78"/>
      <c r="K32" s="32"/>
      <c r="P32" s="30"/>
    </row>
    <row r="33" spans="1:16" ht="18">
      <c r="A33" s="197" t="s">
        <v>45</v>
      </c>
      <c r="B33" s="198"/>
      <c r="C33" s="198"/>
      <c r="D33" s="198"/>
      <c r="E33" s="198"/>
      <c r="F33" s="198"/>
      <c r="G33" s="198"/>
      <c r="H33" s="198"/>
      <c r="I33" s="34"/>
      <c r="J33" s="78"/>
      <c r="K33" s="32"/>
      <c r="P33" s="30"/>
    </row>
    <row r="34" spans="1:16" ht="18" thickBot="1">
      <c r="A34" s="62"/>
      <c r="B34" s="63"/>
      <c r="C34" s="63"/>
      <c r="D34" s="63"/>
      <c r="E34" s="63"/>
      <c r="F34" s="63"/>
      <c r="G34" s="63"/>
      <c r="H34" s="63"/>
      <c r="I34" s="34"/>
      <c r="J34" s="78"/>
      <c r="K34" s="32"/>
      <c r="P34" s="30"/>
    </row>
    <row r="35" spans="1:11" ht="13.5" thickBot="1">
      <c r="A35" s="194" t="s">
        <v>33</v>
      </c>
      <c r="B35" s="195"/>
      <c r="C35" s="195"/>
      <c r="D35" s="195"/>
      <c r="E35" s="195"/>
      <c r="F35" s="195"/>
      <c r="G35" s="195"/>
      <c r="H35" s="196"/>
      <c r="I35" s="34" t="b">
        <f>AND(B27="INSUFFISANT",B28="",A36="")</f>
        <v>1</v>
      </c>
      <c r="J35" s="78"/>
      <c r="K35" s="32"/>
    </row>
    <row r="36" spans="1:16" ht="88.5" customHeight="1" thickBot="1">
      <c r="A36" s="167"/>
      <c r="B36" s="168"/>
      <c r="C36" s="168"/>
      <c r="D36" s="168"/>
      <c r="E36" s="168"/>
      <c r="F36" s="168"/>
      <c r="G36" s="168"/>
      <c r="H36" s="169"/>
      <c r="I36" s="184" t="str">
        <f>IF(I35=TRUE,"VEUILLEZ COMMENTER VOTRE RESULTAT EN METTANT EN EVIDENCE LES POINTS NECESSITANT UN COMPLEMENT DE FORMATION","")</f>
        <v>VEUILLEZ COMMENTER VOTRE RESULTAT EN METTANT EN EVIDENCE LES POINTS NECESSITANT UN COMPLEMENT DE FORMATION</v>
      </c>
      <c r="J36" s="185"/>
      <c r="K36" s="185"/>
      <c r="L36" s="185"/>
      <c r="M36" s="185"/>
      <c r="N36" s="185"/>
      <c r="O36" s="185"/>
      <c r="P36" s="185"/>
    </row>
    <row r="37" spans="1:11" ht="12.75">
      <c r="A37" s="180"/>
      <c r="B37" s="180"/>
      <c r="C37" s="180"/>
      <c r="D37" s="180"/>
      <c r="E37" s="180"/>
      <c r="F37" s="180"/>
      <c r="G37" s="180"/>
      <c r="H37" s="26"/>
      <c r="I37" s="34"/>
      <c r="J37" s="78"/>
      <c r="K37" s="32"/>
    </row>
    <row r="38" spans="1:11" ht="13.5" thickBot="1">
      <c r="A38" s="27"/>
      <c r="B38" s="28"/>
      <c r="C38" s="28"/>
      <c r="D38" s="28"/>
      <c r="E38" s="28"/>
      <c r="F38" s="28"/>
      <c r="G38" s="28"/>
      <c r="H38" s="26"/>
      <c r="I38" s="34"/>
      <c r="J38" s="78"/>
      <c r="K38" s="32"/>
    </row>
    <row r="39" spans="1:11" ht="12.75">
      <c r="A39" s="54" t="s">
        <v>34</v>
      </c>
      <c r="B39" s="29"/>
      <c r="C39" s="186" t="s">
        <v>13</v>
      </c>
      <c r="D39" s="187"/>
      <c r="E39" s="187"/>
      <c r="F39" s="187"/>
      <c r="G39" s="187"/>
      <c r="H39" s="188"/>
      <c r="I39" s="34"/>
      <c r="J39" s="78"/>
      <c r="K39" s="32"/>
    </row>
    <row r="40" spans="1:11" ht="39.75" customHeight="1" thickBot="1">
      <c r="A40" s="117"/>
      <c r="B40" s="25"/>
      <c r="C40" s="189"/>
      <c r="D40" s="190"/>
      <c r="E40" s="190"/>
      <c r="F40" s="190"/>
      <c r="G40" s="190"/>
      <c r="H40" s="191"/>
      <c r="I40" s="34"/>
      <c r="J40" s="78"/>
      <c r="K40" s="32"/>
    </row>
    <row r="41" spans="1:11" ht="39.75" customHeight="1">
      <c r="A41" s="117"/>
      <c r="B41" s="25"/>
      <c r="C41" s="25"/>
      <c r="D41" s="25"/>
      <c r="E41" s="25"/>
      <c r="F41" s="25"/>
      <c r="G41" s="25"/>
      <c r="H41" s="9"/>
      <c r="I41" s="34"/>
      <c r="J41" s="78"/>
      <c r="K41" s="32"/>
    </row>
    <row r="42" spans="1:11" ht="39.75" customHeight="1" thickBot="1">
      <c r="A42" s="118"/>
      <c r="B42" s="25"/>
      <c r="C42" s="160"/>
      <c r="D42" s="160"/>
      <c r="E42" s="161"/>
      <c r="F42" s="161"/>
      <c r="G42" s="161"/>
      <c r="H42" s="9"/>
      <c r="I42" s="34"/>
      <c r="J42" s="78"/>
      <c r="K42" s="32"/>
    </row>
    <row r="43" spans="1:11" ht="13.5" thickBot="1">
      <c r="A43" s="8"/>
      <c r="B43" s="25"/>
      <c r="C43" s="25"/>
      <c r="D43" s="25"/>
      <c r="E43" s="25"/>
      <c r="F43" s="25"/>
      <c r="G43" s="25"/>
      <c r="H43" s="9"/>
      <c r="I43" s="34"/>
      <c r="J43" s="78"/>
      <c r="K43" s="32"/>
    </row>
    <row r="44" spans="1:8" ht="15">
      <c r="A44" s="119" t="s">
        <v>66</v>
      </c>
      <c r="B44" s="120"/>
      <c r="C44" s="199" t="s">
        <v>67</v>
      </c>
      <c r="D44" s="199"/>
      <c r="E44" s="199"/>
      <c r="F44" s="199"/>
      <c r="G44" s="199"/>
      <c r="H44" s="200"/>
    </row>
    <row r="45" spans="1:8" ht="13.5" thickBot="1">
      <c r="A45" s="121"/>
      <c r="B45" s="122"/>
      <c r="C45" s="122"/>
      <c r="D45" s="122"/>
      <c r="E45" s="122"/>
      <c r="F45" s="122"/>
      <c r="G45" s="122"/>
      <c r="H45" s="123"/>
    </row>
    <row r="46" spans="1:11" ht="12.75">
      <c r="A46" s="54" t="s">
        <v>34</v>
      </c>
      <c r="B46" s="29"/>
      <c r="C46" s="186" t="s">
        <v>13</v>
      </c>
      <c r="D46" s="187"/>
      <c r="E46" s="187"/>
      <c r="F46" s="187"/>
      <c r="G46" s="187"/>
      <c r="H46" s="188"/>
      <c r="I46" s="34"/>
      <c r="J46" s="78"/>
      <c r="K46" s="32"/>
    </row>
    <row r="47" spans="1:11" ht="39.75" customHeight="1" thickBot="1">
      <c r="A47" s="117"/>
      <c r="B47" s="25"/>
      <c r="C47" s="189"/>
      <c r="D47" s="190"/>
      <c r="E47" s="190"/>
      <c r="F47" s="190"/>
      <c r="G47" s="190"/>
      <c r="H47" s="191"/>
      <c r="I47" s="34"/>
      <c r="J47" s="78"/>
      <c r="K47" s="32"/>
    </row>
    <row r="48" spans="1:11" ht="39.75" customHeight="1">
      <c r="A48" s="117"/>
      <c r="B48" s="25"/>
      <c r="C48" s="25"/>
      <c r="D48" s="25"/>
      <c r="E48" s="25"/>
      <c r="F48" s="25"/>
      <c r="G48" s="25"/>
      <c r="H48" s="124"/>
      <c r="I48" s="34"/>
      <c r="J48" s="78"/>
      <c r="K48" s="32"/>
    </row>
    <row r="49" spans="1:11" ht="39.75" customHeight="1" thickBot="1">
      <c r="A49" s="118"/>
      <c r="B49" s="53"/>
      <c r="C49" s="208">
        <v>45169</v>
      </c>
      <c r="D49" s="208"/>
      <c r="E49" s="208"/>
      <c r="F49" s="208"/>
      <c r="G49" s="208"/>
      <c r="H49" s="209"/>
      <c r="I49" s="34"/>
      <c r="J49" s="78"/>
      <c r="K49" s="32"/>
    </row>
  </sheetData>
  <sheetProtection password="CDA8" sheet="1" objects="1" scenarios="1" selectLockedCells="1"/>
  <mergeCells count="26">
    <mergeCell ref="A35:H35"/>
    <mergeCell ref="A33:H33"/>
    <mergeCell ref="C44:H44"/>
    <mergeCell ref="C46:H46"/>
    <mergeCell ref="C47:H47"/>
    <mergeCell ref="C49:H49"/>
    <mergeCell ref="B20:G20"/>
    <mergeCell ref="F30:G30"/>
    <mergeCell ref="C30:E30"/>
    <mergeCell ref="I36:P36"/>
    <mergeCell ref="C39:H39"/>
    <mergeCell ref="C40:H40"/>
    <mergeCell ref="I28:P28"/>
    <mergeCell ref="I30:P30"/>
    <mergeCell ref="C29:E29"/>
    <mergeCell ref="F29:G29"/>
    <mergeCell ref="H1:H3"/>
    <mergeCell ref="C42:G42"/>
    <mergeCell ref="C31:E31"/>
    <mergeCell ref="F31:G31"/>
    <mergeCell ref="A32:G32"/>
    <mergeCell ref="A36:H36"/>
    <mergeCell ref="B1:G2"/>
    <mergeCell ref="B26:G26"/>
    <mergeCell ref="B27:G27"/>
    <mergeCell ref="A37:G37"/>
  </mergeCells>
  <conditionalFormatting sqref="B27:G27">
    <cfRule type="expression" priority="2" dxfId="6" stopIfTrue="1">
      <formula>$H$27=TRUE</formula>
    </cfRule>
    <cfRule type="expression" priority="5" dxfId="6" stopIfTrue="1">
      <formula>AND(B27="INSUFFISANT",B28&lt;&gt;"")</formula>
    </cfRule>
    <cfRule type="containsText" priority="16" dxfId="3" operator="containsText" stopIfTrue="1" text="FAVORABLE">
      <formula>NOT(ISERROR(SEARCH("FAVORABLE",B27)))</formula>
    </cfRule>
    <cfRule type="expression" priority="17" dxfId="8" stopIfTrue="1">
      <formula>AND(B27="INSUFFISANT",B28="")</formula>
    </cfRule>
  </conditionalFormatting>
  <conditionalFormatting sqref="C29:E29">
    <cfRule type="containsBlanks" priority="7" dxfId="4" stopIfTrue="1">
      <formula>LEN(TRIM(C29))=0</formula>
    </cfRule>
    <cfRule type="cellIs" priority="14" dxfId="3" operator="greaterThanOrEqual" stopIfTrue="1">
      <formula>10</formula>
    </cfRule>
  </conditionalFormatting>
  <conditionalFormatting sqref="I28">
    <cfRule type="containsText" priority="10" dxfId="2" operator="containsText" stopIfTrue="1" text="INSUFFISANT MAIS LE CANDIDAT EST DÉJÀ TITULAIRE DE SON PERMIS CE VALIDE">
      <formula>NOT(ISERROR(SEARCH("INSUFFISANT MAIS LE CANDIDAT EST DÉJÀ TITULAIRE DE SON PERMIS CE VALIDE",I28)))</formula>
    </cfRule>
  </conditionalFormatting>
  <conditionalFormatting sqref="I30:P30">
    <cfRule type="containsText" priority="9" dxfId="1" operator="containsText" stopIfTrue="1" text="VEUILLEZ PROPOSER UNE NOTE SUPERIEURE OU EGALE A LA NOTE BRUTE">
      <formula>NOT(ISERROR(SEARCH("VEUILLEZ PROPOSER UNE NOTE SUPERIEURE OU EGALE A LA NOTE BRUTE",I30)))</formula>
    </cfRule>
  </conditionalFormatting>
  <conditionalFormatting sqref="I36:P36">
    <cfRule type="expression" priority="25" dxfId="0" stopIfTrue="1">
      <formula>$H$27=TRUE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PERRIN</dc:creator>
  <cp:keywords/>
  <dc:description/>
  <cp:lastModifiedBy>JYB</cp:lastModifiedBy>
  <cp:lastPrinted>2016-01-25T09:22:24Z</cp:lastPrinted>
  <dcterms:created xsi:type="dcterms:W3CDTF">2011-09-24T16:55:29Z</dcterms:created>
  <dcterms:modified xsi:type="dcterms:W3CDTF">2023-08-17T08:41:35Z</dcterms:modified>
  <cp:category/>
  <cp:version/>
  <cp:contentType/>
  <cp:contentStatus/>
</cp:coreProperties>
</file>